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ED\2025-2026\generatoare EN\"/>
    </mc:Choice>
  </mc:AlternateContent>
  <xr:revisionPtr revIDLastSave="0" documentId="13_ncr:1_{15E0275D-336D-417C-8135-ED4D1DEE2FF7}" xr6:coauthVersionLast="47" xr6:coauthVersionMax="47" xr10:uidLastSave="{00000000-0000-0000-0000-000000000000}"/>
  <bookViews>
    <workbookView xWindow="-108" yWindow="-108" windowWidth="23256" windowHeight="13896" xr2:uid="{5917B5CB-FA3B-4462-B025-59CF7A8EB8B5}"/>
  </bookViews>
  <sheets>
    <sheet name="Sheet1" sheetId="1" r:id="rId1"/>
  </sheets>
  <definedNames>
    <definedName name="_xlnm.Print_Area" localSheetId="0">Sheet1!$A$2:$I$81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D60" i="1"/>
  <c r="D78" i="1"/>
  <c r="D59" i="1"/>
  <c r="D58" i="1"/>
  <c r="D74" i="1"/>
  <c r="D73" i="1"/>
  <c r="D55" i="1"/>
  <c r="D77" i="1"/>
  <c r="D76" i="1"/>
  <c r="D57" i="1"/>
  <c r="D56" i="1"/>
  <c r="D75" i="1"/>
  <c r="D54" i="1"/>
  <c r="D72" i="1"/>
  <c r="D53" i="1"/>
  <c r="D71" i="1"/>
  <c r="D52" i="1"/>
  <c r="D51" i="1"/>
  <c r="D70" i="1"/>
  <c r="D69" i="1"/>
  <c r="D50" i="1"/>
  <c r="D68" i="1"/>
  <c r="D49" i="1"/>
  <c r="D67" i="1"/>
  <c r="D48" i="1"/>
  <c r="D66" i="1"/>
  <c r="D47" i="1"/>
  <c r="D65" i="1"/>
  <c r="D46" i="1"/>
  <c r="D64" i="1"/>
  <c r="D45" i="1"/>
  <c r="D63" i="1"/>
  <c r="D44" i="1"/>
  <c r="D62" i="1"/>
  <c r="D43" i="1"/>
  <c r="D42" i="1"/>
  <c r="D61" i="1"/>
  <c r="H24" i="1"/>
  <c r="H18" i="1"/>
  <c r="H12" i="1"/>
  <c r="H81" i="1"/>
  <c r="B81" i="1"/>
  <c r="H40" i="1"/>
  <c r="B40" i="1"/>
  <c r="F39" i="1"/>
  <c r="B39" i="1"/>
  <c r="B37" i="1"/>
  <c r="B36" i="1"/>
  <c r="B35" i="1"/>
</calcChain>
</file>

<file path=xl/sharedStrings.xml><?xml version="1.0" encoding="utf-8"?>
<sst xmlns="http://schemas.openxmlformats.org/spreadsheetml/2006/main" count="43" uniqueCount="43">
  <si>
    <t>FIŞĂ DE EVALUARE</t>
  </si>
  <si>
    <t>Numele și prenumele elevului</t>
  </si>
  <si>
    <t>Semnătura</t>
  </si>
  <si>
    <t>Partea I</t>
  </si>
  <si>
    <t>Instrucțiuni de completare : heiprofu.ro</t>
  </si>
  <si>
    <t>MATEMATICĂ ȘI ȘTIINȚE ALE NATURII</t>
  </si>
  <si>
    <t>Disciplina</t>
  </si>
  <si>
    <t>Biologie</t>
  </si>
  <si>
    <t>Matematică</t>
  </si>
  <si>
    <t>Fizică</t>
  </si>
  <si>
    <t>ITEMI</t>
  </si>
  <si>
    <t>I. 5 (5p)</t>
  </si>
  <si>
    <t>I. 10 (3p+4p)</t>
  </si>
  <si>
    <t>I. 13 (2p+4p)</t>
  </si>
  <si>
    <t>I. 1 (5p)</t>
  </si>
  <si>
    <t>I. 2 (5p)</t>
  </si>
  <si>
    <t>I. 3 (5p)</t>
  </si>
  <si>
    <t>PUNCTAJ ACORDAT</t>
  </si>
  <si>
    <t>zero</t>
  </si>
  <si>
    <t>intermediar</t>
  </si>
  <si>
    <t>maxim</t>
  </si>
  <si>
    <t>Puncte tari
(+)</t>
  </si>
  <si>
    <t>Aspecte ce necesită îmbunătățire, aprofundare, remediere
(-)</t>
  </si>
  <si>
    <t>Evaluarea națională la finalul clasei a VI-a (EN VI 2026)</t>
  </si>
  <si>
    <t>Ionescu Daniel</t>
  </si>
  <si>
    <t>Clasa a VI-a A</t>
  </si>
  <si>
    <t>I. 9 (3p)</t>
  </si>
  <si>
    <t>I. 15 (4p)</t>
  </si>
  <si>
    <t>I. 18 (5p)</t>
  </si>
  <si>
    <t>I. 4 (2p+1p+1p+1p)</t>
  </si>
  <si>
    <t>I. 8 (5p)</t>
  </si>
  <si>
    <t>I. 12 (2p+3p)</t>
  </si>
  <si>
    <t>I. 14 (5p)</t>
  </si>
  <si>
    <t>I. 19 (5p)</t>
  </si>
  <si>
    <t>I. 6 (5p)</t>
  </si>
  <si>
    <t>I. 7 (1p+2p+2p)</t>
  </si>
  <si>
    <t>I. 11 (1p+2p+2p)</t>
  </si>
  <si>
    <t>I. 16 (5p)</t>
  </si>
  <si>
    <t>I. 17 (5p)</t>
  </si>
  <si>
    <t>I. 20 (5p)</t>
  </si>
  <si>
    <t>Data 28.05.2026</t>
  </si>
  <si>
    <t>Colegiul Național „Ion C. Brătianu” Pitești</t>
  </si>
  <si>
    <t>PUNCTAJ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</si>
</sst>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textRotation="90" wrapText="1"/>
    </xf>
    <xf numFmtId="0" fontId="16" fillId="0" borderId="10" xfId="0" applyFont="1" applyBorder="1" applyAlignment="1">
      <alignment horizontal="center" vertical="center" textRotation="90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0" xfId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1400175</xdr:rowOff>
    </xdr:from>
    <xdr:to>
      <xdr:col>9</xdr:col>
      <xdr:colOff>447675</xdr:colOff>
      <xdr:row>12</xdr:row>
      <xdr:rowOff>219075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F2EFDD60-D322-40E4-A329-51300E37F90D}"/>
            </a:ext>
          </a:extLst>
        </xdr:cNvPr>
        <xdr:cNvSpPr>
          <a:spLocks noChangeArrowheads="1" noChangeShapeType="1" noTextEdit="1"/>
        </xdr:cNvSpPr>
      </xdr:nvSpPr>
      <xdr:spPr bwMode="auto">
        <a:xfrm rot="2700000">
          <a:off x="8405813" y="3471862"/>
          <a:ext cx="1676400" cy="6953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n-US" sz="5400" b="1" kern="10" spc="0">
            <a:ln>
              <a:noFill/>
            </a:ln>
            <a:solidFill>
              <a:srgbClr val="7F7F7F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iprofu.ro/diverse/generator-fisa-de-evaluare-evaluarea-nationa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01C3-3D2B-477D-8CBC-8960189240E5}">
  <dimension ref="B1:P81"/>
  <sheetViews>
    <sheetView tabSelected="1" topLeftCell="A40" workbookViewId="0">
      <selection activeCell="G32" sqref="G32"/>
    </sheetView>
  </sheetViews>
  <sheetFormatPr defaultColWidth="9.109375" defaultRowHeight="14.4" x14ac:dyDescent="0.3"/>
  <cols>
    <col min="1" max="1" width="9.109375" style="1"/>
    <col min="2" max="3" width="9.77734375" style="1" customWidth="1"/>
    <col min="4" max="4" width="18.77734375" style="1" bestFit="1" customWidth="1"/>
    <col min="5" max="7" width="7.77734375" style="1" customWidth="1"/>
    <col min="8" max="8" width="20.21875" style="1" customWidth="1"/>
    <col min="9" max="9" width="19.109375" style="1" customWidth="1"/>
    <col min="10" max="16384" width="9.109375" style="1"/>
  </cols>
  <sheetData>
    <row r="1" spans="2:9" x14ac:dyDescent="0.3">
      <c r="B1" s="53" t="s">
        <v>4</v>
      </c>
      <c r="C1" s="53"/>
      <c r="D1" s="53"/>
      <c r="E1" s="53"/>
      <c r="F1" s="53"/>
      <c r="G1" s="53"/>
      <c r="H1" s="53"/>
      <c r="I1" s="53"/>
    </row>
    <row r="2" spans="2:9" ht="15.6" x14ac:dyDescent="0.3">
      <c r="B2" s="52" t="s">
        <v>23</v>
      </c>
      <c r="C2" s="52"/>
      <c r="D2" s="52"/>
      <c r="E2" s="52"/>
      <c r="F2" s="52"/>
      <c r="G2" s="52"/>
      <c r="H2" s="52"/>
      <c r="I2" s="52"/>
    </row>
    <row r="3" spans="2:9" s="6" customFormat="1" ht="18" x14ac:dyDescent="0.3">
      <c r="B3" s="54" t="s">
        <v>0</v>
      </c>
      <c r="C3" s="54"/>
      <c r="D3" s="54"/>
      <c r="E3" s="54"/>
      <c r="F3" s="54"/>
      <c r="G3" s="54"/>
      <c r="H3" s="54"/>
      <c r="I3" s="54"/>
    </row>
    <row r="4" spans="2:9" x14ac:dyDescent="0.3">
      <c r="B4" s="51" t="s">
        <v>5</v>
      </c>
      <c r="C4" s="51"/>
      <c r="D4" s="51"/>
      <c r="E4" s="51"/>
      <c r="F4" s="51"/>
      <c r="G4" s="51"/>
      <c r="H4" s="51"/>
      <c r="I4" s="51"/>
    </row>
    <row r="5" spans="2:9" ht="6.6" customHeight="1" x14ac:dyDescent="0.3"/>
    <row r="6" spans="2:9" x14ac:dyDescent="0.3">
      <c r="B6" s="4" t="s">
        <v>3</v>
      </c>
      <c r="C6" s="4"/>
      <c r="D6" s="4"/>
      <c r="E6" s="4"/>
      <c r="F6" s="4"/>
      <c r="G6" s="4"/>
    </row>
    <row r="7" spans="2:9" ht="15.6" x14ac:dyDescent="0.3">
      <c r="B7" s="23" t="s">
        <v>1</v>
      </c>
      <c r="C7" s="23"/>
      <c r="D7" s="23"/>
      <c r="E7" s="23"/>
      <c r="F7" s="24" t="s">
        <v>24</v>
      </c>
      <c r="G7" s="24"/>
      <c r="H7" s="24"/>
      <c r="I7" s="24"/>
    </row>
    <row r="8" spans="2:9" ht="15.6" x14ac:dyDescent="0.3">
      <c r="B8" s="23" t="s">
        <v>41</v>
      </c>
      <c r="C8" s="23"/>
      <c r="D8" s="23"/>
      <c r="E8" s="23"/>
      <c r="F8" s="23"/>
      <c r="G8" s="23"/>
      <c r="H8" s="25" t="s">
        <v>25</v>
      </c>
      <c r="I8" s="25"/>
    </row>
    <row r="10" spans="2:9" ht="15.6" x14ac:dyDescent="0.3">
      <c r="B10" s="47" t="s">
        <v>6</v>
      </c>
      <c r="C10" s="48"/>
      <c r="D10" s="45" t="s">
        <v>10</v>
      </c>
      <c r="E10" s="32" t="s">
        <v>17</v>
      </c>
      <c r="F10" s="33"/>
      <c r="G10" s="34"/>
      <c r="H10" s="35" t="s">
        <v>42</v>
      </c>
      <c r="I10" s="36"/>
    </row>
    <row r="11" spans="2:9" ht="43.8" x14ac:dyDescent="0.3">
      <c r="B11" s="49"/>
      <c r="C11" s="50"/>
      <c r="D11" s="46"/>
      <c r="E11" s="9" t="s">
        <v>18</v>
      </c>
      <c r="F11" s="10" t="s">
        <v>19</v>
      </c>
      <c r="G11" s="9" t="s">
        <v>20</v>
      </c>
      <c r="H11" s="37"/>
      <c r="I11" s="38"/>
    </row>
    <row r="12" spans="2:9" s="5" customFormat="1" ht="13.95" customHeight="1" x14ac:dyDescent="0.3">
      <c r="B12" s="55" t="s">
        <v>7</v>
      </c>
      <c r="C12" s="55"/>
      <c r="D12" s="62" t="s">
        <v>11</v>
      </c>
      <c r="E12" s="7"/>
      <c r="F12" s="11"/>
      <c r="G12" s="7"/>
      <c r="H12" s="39" t="str">
        <f>"BIOLOGIE:
"&amp;SUM(E12:G17)&amp;" puncte obținute,
din maxim 30 de puncte posibile"</f>
        <v>BIOLOGIE:
0 puncte obținute,
din maxim 30 de puncte posibile</v>
      </c>
      <c r="I12" s="40"/>
    </row>
    <row r="13" spans="2:9" s="5" customFormat="1" ht="13.95" customHeight="1" x14ac:dyDescent="0.3">
      <c r="B13" s="55"/>
      <c r="C13" s="55"/>
      <c r="D13" s="63" t="s">
        <v>26</v>
      </c>
      <c r="E13" s="8"/>
      <c r="F13" s="8"/>
      <c r="G13" s="8"/>
      <c r="H13" s="41"/>
      <c r="I13" s="42"/>
    </row>
    <row r="14" spans="2:9" s="5" customFormat="1" ht="13.95" customHeight="1" x14ac:dyDescent="0.3">
      <c r="B14" s="55"/>
      <c r="C14" s="55"/>
      <c r="D14" s="63" t="s">
        <v>12</v>
      </c>
      <c r="E14" s="8"/>
      <c r="F14" s="8"/>
      <c r="G14" s="8"/>
      <c r="H14" s="41"/>
      <c r="I14" s="42"/>
    </row>
    <row r="15" spans="2:9" s="5" customFormat="1" ht="13.95" customHeight="1" x14ac:dyDescent="0.3">
      <c r="B15" s="55"/>
      <c r="C15" s="55"/>
      <c r="D15" s="63" t="s">
        <v>13</v>
      </c>
      <c r="E15" s="8"/>
      <c r="F15" s="8"/>
      <c r="G15" s="8"/>
      <c r="H15" s="41"/>
      <c r="I15" s="42"/>
    </row>
    <row r="16" spans="2:9" s="5" customFormat="1" ht="13.95" customHeight="1" x14ac:dyDescent="0.3">
      <c r="B16" s="55"/>
      <c r="C16" s="55"/>
      <c r="D16" s="63" t="s">
        <v>27</v>
      </c>
      <c r="E16" s="8"/>
      <c r="F16" s="8"/>
      <c r="G16" s="8"/>
      <c r="H16" s="41"/>
      <c r="I16" s="42"/>
    </row>
    <row r="17" spans="2:9" s="5" customFormat="1" ht="13.95" customHeight="1" x14ac:dyDescent="0.3">
      <c r="B17" s="55"/>
      <c r="C17" s="55"/>
      <c r="D17" s="63" t="s">
        <v>28</v>
      </c>
      <c r="E17" s="8"/>
      <c r="F17" s="11"/>
      <c r="G17" s="8"/>
      <c r="H17" s="43"/>
      <c r="I17" s="44"/>
    </row>
    <row r="18" spans="2:9" s="5" customFormat="1" ht="13.95" customHeight="1" x14ac:dyDescent="0.3">
      <c r="B18" s="56" t="s">
        <v>9</v>
      </c>
      <c r="C18" s="56"/>
      <c r="D18" s="64" t="s">
        <v>16</v>
      </c>
      <c r="E18" s="8"/>
      <c r="F18" s="12"/>
      <c r="G18" s="8"/>
      <c r="H18" s="39" t="str">
        <f>"FIZICĂ:
"&amp;SUM(E18:G23)&amp;" puncte obținute, din maxim 30 de puncte posibile"</f>
        <v>FIZICĂ:
0 puncte obținute, din maxim 30 de puncte posibile</v>
      </c>
      <c r="I18" s="40"/>
    </row>
    <row r="19" spans="2:9" s="5" customFormat="1" ht="13.95" customHeight="1" x14ac:dyDescent="0.3">
      <c r="B19" s="56"/>
      <c r="C19" s="56"/>
      <c r="D19" s="64" t="s">
        <v>29</v>
      </c>
      <c r="E19" s="8"/>
      <c r="F19" s="8"/>
      <c r="G19" s="8"/>
      <c r="H19" s="41"/>
      <c r="I19" s="42"/>
    </row>
    <row r="20" spans="2:9" s="5" customFormat="1" ht="13.95" customHeight="1" x14ac:dyDescent="0.3">
      <c r="B20" s="56"/>
      <c r="C20" s="56"/>
      <c r="D20" s="64" t="s">
        <v>30</v>
      </c>
      <c r="E20" s="8"/>
      <c r="F20" s="12"/>
      <c r="G20" s="8"/>
      <c r="H20" s="41"/>
      <c r="I20" s="42"/>
    </row>
    <row r="21" spans="2:9" s="5" customFormat="1" ht="13.95" customHeight="1" x14ac:dyDescent="0.3">
      <c r="B21" s="56"/>
      <c r="C21" s="56"/>
      <c r="D21" s="64" t="s">
        <v>31</v>
      </c>
      <c r="E21" s="8"/>
      <c r="F21" s="66"/>
      <c r="G21" s="8"/>
      <c r="H21" s="41"/>
      <c r="I21" s="42"/>
    </row>
    <row r="22" spans="2:9" s="5" customFormat="1" ht="13.95" customHeight="1" x14ac:dyDescent="0.3">
      <c r="B22" s="56"/>
      <c r="C22" s="56"/>
      <c r="D22" s="64" t="s">
        <v>32</v>
      </c>
      <c r="E22" s="8"/>
      <c r="F22" s="12"/>
      <c r="G22" s="8"/>
      <c r="H22" s="41"/>
      <c r="I22" s="42"/>
    </row>
    <row r="23" spans="2:9" s="5" customFormat="1" ht="13.95" customHeight="1" x14ac:dyDescent="0.3">
      <c r="B23" s="56"/>
      <c r="C23" s="56"/>
      <c r="D23" s="64" t="s">
        <v>33</v>
      </c>
      <c r="E23" s="8"/>
      <c r="F23" s="12"/>
      <c r="G23" s="8"/>
      <c r="H23" s="41"/>
      <c r="I23" s="42"/>
    </row>
    <row r="24" spans="2:9" s="5" customFormat="1" ht="13.95" customHeight="1" x14ac:dyDescent="0.3">
      <c r="B24" s="57" t="s">
        <v>8</v>
      </c>
      <c r="C24" s="57"/>
      <c r="D24" s="65" t="s">
        <v>14</v>
      </c>
      <c r="E24" s="8"/>
      <c r="F24" s="12"/>
      <c r="G24" s="8"/>
      <c r="H24" s="58" t="str">
        <f>"MATEMATICĂ:
"&amp;SUM(E24:G31)&amp;" puncte obținute, din maxim 40 de puncte posibile"</f>
        <v>MATEMATICĂ:
0 puncte obținute, din maxim 40 de puncte posibile</v>
      </c>
      <c r="I24" s="59"/>
    </row>
    <row r="25" spans="2:9" s="5" customFormat="1" ht="13.95" customHeight="1" x14ac:dyDescent="0.3">
      <c r="B25" s="57"/>
      <c r="C25" s="57"/>
      <c r="D25" s="65" t="s">
        <v>15</v>
      </c>
      <c r="E25" s="8"/>
      <c r="F25" s="12"/>
      <c r="G25" s="8"/>
      <c r="H25" s="58"/>
      <c r="I25" s="59"/>
    </row>
    <row r="26" spans="2:9" s="5" customFormat="1" ht="13.95" customHeight="1" x14ac:dyDescent="0.3">
      <c r="B26" s="57"/>
      <c r="C26" s="57"/>
      <c r="D26" s="65" t="s">
        <v>34</v>
      </c>
      <c r="E26" s="8"/>
      <c r="F26" s="12"/>
      <c r="G26" s="8"/>
      <c r="H26" s="58"/>
      <c r="I26" s="59"/>
    </row>
    <row r="27" spans="2:9" s="5" customFormat="1" ht="13.95" customHeight="1" x14ac:dyDescent="0.3">
      <c r="B27" s="57"/>
      <c r="C27" s="57"/>
      <c r="D27" s="65" t="s">
        <v>35</v>
      </c>
      <c r="E27" s="8"/>
      <c r="F27" s="66"/>
      <c r="G27" s="8"/>
      <c r="H27" s="58"/>
      <c r="I27" s="59"/>
    </row>
    <row r="28" spans="2:9" s="5" customFormat="1" ht="13.95" customHeight="1" x14ac:dyDescent="0.3">
      <c r="B28" s="57"/>
      <c r="C28" s="57"/>
      <c r="D28" s="65" t="s">
        <v>36</v>
      </c>
      <c r="E28" s="8"/>
      <c r="F28" s="66"/>
      <c r="G28" s="8"/>
      <c r="H28" s="58"/>
      <c r="I28" s="59"/>
    </row>
    <row r="29" spans="2:9" s="5" customFormat="1" ht="13.95" customHeight="1" x14ac:dyDescent="0.3">
      <c r="B29" s="57"/>
      <c r="C29" s="57"/>
      <c r="D29" s="65" t="s">
        <v>37</v>
      </c>
      <c r="E29" s="8"/>
      <c r="F29" s="12"/>
      <c r="G29" s="8"/>
      <c r="H29" s="58"/>
      <c r="I29" s="59"/>
    </row>
    <row r="30" spans="2:9" s="5" customFormat="1" ht="13.95" customHeight="1" x14ac:dyDescent="0.3">
      <c r="B30" s="57"/>
      <c r="C30" s="57"/>
      <c r="D30" s="65" t="s">
        <v>38</v>
      </c>
      <c r="E30" s="8"/>
      <c r="F30" s="12"/>
      <c r="G30" s="8"/>
      <c r="H30" s="58"/>
      <c r="I30" s="59"/>
    </row>
    <row r="31" spans="2:9" s="5" customFormat="1" ht="13.95" customHeight="1" x14ac:dyDescent="0.3">
      <c r="B31" s="57"/>
      <c r="C31" s="57"/>
      <c r="D31" s="65" t="s">
        <v>39</v>
      </c>
      <c r="E31" s="8"/>
      <c r="F31" s="12"/>
      <c r="G31" s="8"/>
      <c r="H31" s="60"/>
      <c r="I31" s="61"/>
    </row>
    <row r="32" spans="2:9" ht="16.2" customHeight="1" x14ac:dyDescent="0.3">
      <c r="B32" s="2"/>
      <c r="C32" s="2"/>
      <c r="D32" s="2"/>
      <c r="E32" s="2"/>
      <c r="F32" s="2"/>
      <c r="G32" s="2"/>
    </row>
    <row r="33" spans="2:16" x14ac:dyDescent="0.3">
      <c r="B33" s="21" t="s">
        <v>40</v>
      </c>
      <c r="C33" s="21"/>
      <c r="D33" s="3"/>
      <c r="E33" s="3"/>
      <c r="F33" s="3"/>
      <c r="G33" s="3"/>
      <c r="H33" s="22" t="s">
        <v>2</v>
      </c>
      <c r="I33" s="22"/>
    </row>
    <row r="34" spans="2:16" x14ac:dyDescent="0.3">
      <c r="B34" s="3"/>
      <c r="C34" s="3"/>
      <c r="D34" s="3"/>
      <c r="E34" s="3"/>
      <c r="F34" s="3"/>
      <c r="G34" s="3"/>
    </row>
    <row r="35" spans="2:16" ht="15.6" x14ac:dyDescent="0.3">
      <c r="B35" s="52" t="str">
        <f>B2</f>
        <v>Evaluarea națională la finalul clasei a VI-a (EN VI 2026)</v>
      </c>
      <c r="C35" s="52"/>
      <c r="D35" s="52"/>
      <c r="E35" s="52"/>
      <c r="F35" s="52"/>
      <c r="G35" s="52"/>
      <c r="H35" s="52"/>
      <c r="I35" s="52"/>
    </row>
    <row r="36" spans="2:16" s="6" customFormat="1" ht="18" x14ac:dyDescent="0.3">
      <c r="B36" s="54" t="str">
        <f>B3</f>
        <v>FIŞĂ DE EVALUARE</v>
      </c>
      <c r="C36" s="54"/>
      <c r="D36" s="54"/>
      <c r="E36" s="54"/>
      <c r="F36" s="54"/>
      <c r="G36" s="54"/>
      <c r="H36" s="54"/>
      <c r="I36" s="54"/>
    </row>
    <row r="37" spans="2:16" x14ac:dyDescent="0.3">
      <c r="B37" s="51" t="str">
        <f>B4</f>
        <v>MATEMATICĂ ȘI ȘTIINȚE ALE NATURII</v>
      </c>
      <c r="C37" s="51"/>
      <c r="D37" s="51"/>
      <c r="E37" s="51"/>
      <c r="F37" s="51"/>
      <c r="G37" s="51"/>
      <c r="H37" s="51"/>
      <c r="I37" s="51"/>
    </row>
    <row r="38" spans="2:16" ht="6" customHeight="1" x14ac:dyDescent="0.3"/>
    <row r="39" spans="2:16" ht="15.6" x14ac:dyDescent="0.3">
      <c r="B39" s="13" t="str">
        <f>B7</f>
        <v>Numele și prenumele elevului</v>
      </c>
      <c r="C39" s="14"/>
      <c r="D39" s="14"/>
      <c r="E39" s="15"/>
      <c r="F39" s="16" t="str">
        <f>F7</f>
        <v>Ionescu Daniel</v>
      </c>
      <c r="G39" s="17"/>
      <c r="H39" s="17"/>
      <c r="I39" s="18"/>
    </row>
    <row r="40" spans="2:16" ht="15.6" x14ac:dyDescent="0.3">
      <c r="B40" s="13" t="str">
        <f>B8</f>
        <v>Colegiul Național „Ion C. Brătianu” Pitești</v>
      </c>
      <c r="C40" s="14"/>
      <c r="D40" s="14"/>
      <c r="E40" s="14"/>
      <c r="F40" s="14"/>
      <c r="G40" s="15"/>
      <c r="H40" s="19" t="str">
        <f>H8</f>
        <v>Clasa a VI-a A</v>
      </c>
      <c r="I40" s="20"/>
    </row>
    <row r="41" spans="2:16" ht="12" customHeight="1" x14ac:dyDescent="0.3"/>
    <row r="42" spans="2:16" ht="10.050000000000001" customHeight="1" x14ac:dyDescent="0.3">
      <c r="B42" s="26" t="s">
        <v>21</v>
      </c>
      <c r="C42" s="27"/>
      <c r="D42" s="67" t="str">
        <f>IF(NOT(ISBLANK(G12)),"- identifică într-o listă instrumentul folosit pentru măsurarea unei mărimi fizice","")</f>
        <v/>
      </c>
      <c r="E42" s="67"/>
      <c r="F42" s="67"/>
      <c r="G42" s="67"/>
      <c r="H42" s="67"/>
      <c r="I42" s="68"/>
    </row>
    <row r="43" spans="2:16" ht="10.050000000000001" customHeight="1" x14ac:dyDescent="0.3">
      <c r="B43" s="28"/>
      <c r="C43" s="29"/>
      <c r="D43" s="69" t="str">
        <f>IF(NOT(ISBLANK(G13)),"- știe să asocieze viețuitoare cu grupa din care fac parte","")</f>
        <v/>
      </c>
      <c r="E43" s="69"/>
      <c r="F43" s="69"/>
      <c r="G43" s="69"/>
      <c r="H43" s="69"/>
      <c r="I43" s="70"/>
    </row>
    <row r="44" spans="2:16" ht="10.050000000000001" customHeight="1" x14ac:dyDescent="0.3">
      <c r="B44" s="28"/>
      <c r="C44" s="29"/>
      <c r="D44" s="69" t="str">
        <f>IF(NOT(ISBLANK(G14)),"- poate menționa un mamifer din pădure, precizând și o adaptare a acestuia pentru supraviețuire","")</f>
        <v/>
      </c>
      <c r="E44" s="69"/>
      <c r="F44" s="69"/>
      <c r="G44" s="69"/>
      <c r="H44" s="69"/>
      <c r="I44" s="70"/>
    </row>
    <row r="45" spans="2:16" ht="10.050000000000001" customHeight="1" x14ac:dyDescent="0.3">
      <c r="B45" s="28"/>
      <c r="C45" s="29"/>
      <c r="D45" s="69" t="str">
        <f>IF(NOT(ISBLANK(G15)),"- cunoaște rolul plantelor în supraviețuirea animalelor și factorii care influențează acest rol","")</f>
        <v/>
      </c>
      <c r="E45" s="69"/>
      <c r="F45" s="69"/>
      <c r="G45" s="69"/>
      <c r="H45" s="69"/>
      <c r="I45" s="70"/>
    </row>
    <row r="46" spans="2:16" ht="10.050000000000001" customHeight="1" x14ac:dyDescent="0.3">
      <c r="B46" s="28"/>
      <c r="C46" s="29"/>
      <c r="D46" s="69" t="str">
        <f>IF(NOT(ISBLANK(G16)),"- știe care este comportamentul adecvat al unui turist pentru protejarea mediului","")</f>
        <v/>
      </c>
      <c r="E46" s="69"/>
      <c r="F46" s="69"/>
      <c r="G46" s="69"/>
      <c r="H46" s="69"/>
      <c r="I46" s="70"/>
    </row>
    <row r="47" spans="2:16" ht="10.050000000000001" customHeight="1" x14ac:dyDescent="0.3">
      <c r="B47" s="28"/>
      <c r="C47" s="29"/>
      <c r="D47" s="69" t="str">
        <f>IF(NOT(ISBLANK(G17)),"- are cunoștințe legate de procesele organismelor vii","")</f>
        <v/>
      </c>
      <c r="E47" s="69"/>
      <c r="F47" s="69"/>
      <c r="G47" s="69"/>
      <c r="H47" s="69"/>
      <c r="I47" s="70"/>
    </row>
    <row r="48" spans="2:16" ht="10.050000000000001" customHeight="1" x14ac:dyDescent="0.3">
      <c r="B48" s="28"/>
      <c r="C48" s="29"/>
      <c r="D48" s="71" t="str">
        <f>IF(NOT(ISBLANK(G18)),"- recunoaște unități de măsură ale unor mărimi fizice","")</f>
        <v/>
      </c>
      <c r="E48" s="71"/>
      <c r="F48" s="71"/>
      <c r="G48" s="71"/>
      <c r="H48" s="71"/>
      <c r="I48" s="72"/>
      <c r="K48" s="83"/>
      <c r="L48" s="83"/>
      <c r="M48" s="83"/>
      <c r="N48" s="83"/>
      <c r="O48" s="83"/>
      <c r="P48" s="84"/>
    </row>
    <row r="49" spans="2:16" ht="10.050000000000001" customHeight="1" x14ac:dyDescent="0.3">
      <c r="B49" s="28"/>
      <c r="C49" s="29"/>
      <c r="D49" s="71" t="str">
        <f>IF(NOT(ISBLANK(G19)),"- cunoaște și aplică în rezolvarea problemelor formule ale mișcării uniforme, cu utilizarea adecvată a unităților de măsură","")</f>
        <v/>
      </c>
      <c r="E49" s="71"/>
      <c r="F49" s="71"/>
      <c r="G49" s="71"/>
      <c r="H49" s="71"/>
      <c r="I49" s="72"/>
      <c r="K49" s="83"/>
      <c r="L49" s="83"/>
      <c r="M49" s="83"/>
      <c r="N49" s="83"/>
      <c r="O49" s="83"/>
      <c r="P49" s="84"/>
    </row>
    <row r="50" spans="2:16" ht="10.050000000000001" customHeight="1" x14ac:dyDescent="0.3">
      <c r="B50" s="28"/>
      <c r="C50" s="29"/>
      <c r="D50" s="71" t="str">
        <f>IF(NOT(ISBLANK(G20)),"- folosește corect datele dintr-un grafic ce reprezintă dependența a două mărimi fizice","")</f>
        <v/>
      </c>
      <c r="E50" s="71"/>
      <c r="F50" s="71"/>
      <c r="G50" s="71"/>
      <c r="H50" s="71"/>
      <c r="I50" s="72"/>
      <c r="K50" s="83"/>
      <c r="L50" s="83"/>
      <c r="M50" s="83"/>
      <c r="N50" s="83"/>
      <c r="O50" s="83"/>
      <c r="P50" s="84"/>
    </row>
    <row r="51" spans="2:16" ht="10.050000000000001" customHeight="1" x14ac:dyDescent="0.3">
      <c r="B51" s="28"/>
      <c r="C51" s="29"/>
      <c r="D51" s="71" t="str">
        <f>IF(NOT(ISBLANK(G21)),"- știe să alcătuiască schema unui circuit electric","")</f>
        <v/>
      </c>
      <c r="E51" s="71"/>
      <c r="F51" s="71"/>
      <c r="G51" s="71"/>
      <c r="H51" s="71"/>
      <c r="I51" s="72"/>
      <c r="K51" s="83"/>
      <c r="L51" s="83"/>
      <c r="M51" s="83"/>
      <c r="N51" s="83"/>
      <c r="O51" s="83"/>
      <c r="P51" s="84"/>
    </row>
    <row r="52" spans="2:16" ht="10.050000000000001" customHeight="1" x14ac:dyDescent="0.3">
      <c r="B52" s="28"/>
      <c r="C52" s="29"/>
      <c r="D52" s="71" t="str">
        <f>IF(NOT(ISBLANK(G22)),"- are capacitatea să identifice aplicații ale fenomenelor fizice în situații concrete","")</f>
        <v/>
      </c>
      <c r="E52" s="71"/>
      <c r="F52" s="71"/>
      <c r="G52" s="71"/>
      <c r="H52" s="71"/>
      <c r="I52" s="72"/>
      <c r="K52" s="83"/>
      <c r="L52" s="83"/>
      <c r="M52" s="83"/>
      <c r="N52" s="83"/>
      <c r="O52" s="83"/>
      <c r="P52" s="84"/>
    </row>
    <row r="53" spans="2:16" ht="10.050000000000001" customHeight="1" x14ac:dyDescent="0.3">
      <c r="B53" s="28"/>
      <c r="C53" s="29"/>
      <c r="D53" s="71" t="str">
        <f>IF(NOT(ISBLANK(G23)),"- alege în mod adecvat forma de organizare a datelor","")</f>
        <v/>
      </c>
      <c r="E53" s="71"/>
      <c r="F53" s="71"/>
      <c r="G53" s="71"/>
      <c r="H53" s="71"/>
      <c r="I53" s="72"/>
      <c r="K53" s="83"/>
      <c r="L53" s="83"/>
      <c r="M53" s="83"/>
      <c r="N53" s="83"/>
      <c r="O53" s="83"/>
      <c r="P53" s="84"/>
    </row>
    <row r="54" spans="2:16" ht="10.050000000000001" customHeight="1" x14ac:dyDescent="0.3">
      <c r="B54" s="28"/>
      <c r="C54" s="29"/>
      <c r="D54" s="73" t="str">
        <f>IF(NOT(ISBLANK(G24)),"- extrage date dintr-un tabel și efectuează corect operația cerută","")</f>
        <v/>
      </c>
      <c r="E54" s="73"/>
      <c r="F54" s="73"/>
      <c r="G54" s="73"/>
      <c r="H54" s="73"/>
      <c r="I54" s="74"/>
    </row>
    <row r="55" spans="2:16" ht="10.050000000000001" customHeight="1" x14ac:dyDescent="0.3">
      <c r="B55" s="28"/>
      <c r="C55" s="29"/>
      <c r="D55" s="73" t="str">
        <f>IF(AND(NOT(ISBLANK(G25)),NOT(ISBLANK(G29))),"- are deprinderea de a efectua calcule în care intervin procente","")</f>
        <v/>
      </c>
      <c r="E55" s="73"/>
      <c r="F55" s="73"/>
      <c r="G55" s="73"/>
      <c r="H55" s="73"/>
      <c r="I55" s="74"/>
    </row>
    <row r="56" spans="2:16" ht="10.050000000000001" customHeight="1" x14ac:dyDescent="0.3">
      <c r="B56" s="28"/>
      <c r="C56" s="29"/>
      <c r="D56" s="73" t="str">
        <f>IF(NOT(ISBLANK(G26)),"- poate calcula lungimi de segmente, corelând proprietăți ale unor configurații geometrice","")</f>
        <v/>
      </c>
      <c r="E56" s="73"/>
      <c r="F56" s="73"/>
      <c r="G56" s="73"/>
      <c r="H56" s="73"/>
      <c r="I56" s="74"/>
    </row>
    <row r="57" spans="2:16" ht="10.050000000000001" customHeight="1" x14ac:dyDescent="0.3">
      <c r="B57" s="28"/>
      <c r="C57" s="29"/>
      <c r="D57" s="75" t="str">
        <f>IF(NOT(ISBLANK(G27)),"- raționează eficient și redactează corect rezolvarea cerințelor complexe ale problemelor de geometrie","")</f>
        <v/>
      </c>
      <c r="E57" s="73"/>
      <c r="F57" s="73"/>
      <c r="G57" s="73"/>
      <c r="H57" s="73"/>
      <c r="I57" s="74"/>
    </row>
    <row r="58" spans="2:16" ht="10.050000000000001" customHeight="1" x14ac:dyDescent="0.3">
      <c r="B58" s="28"/>
      <c r="C58" s="29"/>
      <c r="D58" s="75" t="str">
        <f>IF(NOT(ISBLANK(G28)),"- transpune corect situații concrete în calcule complexe cu fracții și procente dintr-un număr","")</f>
        <v/>
      </c>
      <c r="E58" s="73"/>
      <c r="F58" s="73"/>
      <c r="G58" s="73"/>
      <c r="H58" s="73"/>
      <c r="I58" s="74"/>
    </row>
    <row r="59" spans="2:16" ht="10.050000000000001" customHeight="1" x14ac:dyDescent="0.3">
      <c r="B59" s="28"/>
      <c r="C59" s="29"/>
      <c r="D59" s="75" t="str">
        <f>IF(NOT(ISBLANK(G30)),"- aplică în situații concrete cunoștințe de geometrie","")</f>
        <v/>
      </c>
      <c r="E59" s="73"/>
      <c r="F59" s="73"/>
      <c r="G59" s="73"/>
      <c r="H59" s="73"/>
      <c r="I59" s="74"/>
    </row>
    <row r="60" spans="2:16" ht="10.050000000000001" customHeight="1" x14ac:dyDescent="0.3">
      <c r="B60" s="30"/>
      <c r="C60" s="31"/>
      <c r="D60" s="76" t="str">
        <f>IF(NOT(ISBLANK(G31)),"- poate determina o necunoscută prin metode aritmetice sau algebrice","")</f>
        <v/>
      </c>
      <c r="E60" s="76"/>
      <c r="F60" s="76"/>
      <c r="G60" s="76"/>
      <c r="H60" s="76"/>
      <c r="I60" s="77"/>
    </row>
    <row r="61" spans="2:16" ht="10.050000000000001" customHeight="1" x14ac:dyDescent="0.3">
      <c r="B61" s="26" t="s">
        <v>22</v>
      </c>
      <c r="C61" s="27"/>
      <c r="D61" s="78" t="str">
        <f>IF(NOT(ISBLANK(E12)),"- nu identifică într-o listă instrumentul folosit pentru măsurarea unei mărimi fizice","")</f>
        <v/>
      </c>
      <c r="E61" s="67"/>
      <c r="F61" s="67"/>
      <c r="G61" s="67"/>
      <c r="H61" s="67"/>
      <c r="I61" s="68"/>
    </row>
    <row r="62" spans="2:16" ht="10.050000000000001" customHeight="1" x14ac:dyDescent="0.3">
      <c r="B62" s="28"/>
      <c r="C62" s="29"/>
      <c r="D62" s="79" t="str">
        <f>IF(NOT(ISBLANK(F13)),"- face o parte din asocieri ale viețuitoarelor cu grupa căreia îi aparțin",IF(NOT(ISBLANK(E13)),"- nu știe să asocieze viețuitoare cu grupa din care fac parte",""))</f>
        <v/>
      </c>
      <c r="E62" s="69"/>
      <c r="F62" s="69"/>
      <c r="G62" s="69"/>
      <c r="H62" s="69"/>
      <c r="I62" s="70"/>
    </row>
    <row r="63" spans="2:16" ht="10.050000000000001" customHeight="1" x14ac:dyDescent="0.3">
      <c r="B63" s="28"/>
      <c r="C63" s="29"/>
      <c r="D63" s="79" t="str">
        <f>IF(F14=3,"- poate menționa un mamifer din pădure, dar nu precizează o adaptare a acestuia pentru supraviețuire",IF(F14=4,"- nu poate menționa un mamifer din pădure, dar precizează o adaptare generală pentru supraviețuire",IF(NOT(ISBLANK(E14)),"- nu poate menționa un mamifer din pădure și nici o adaptare pentru supraviețuire","")))</f>
        <v/>
      </c>
      <c r="E63" s="69"/>
      <c r="F63" s="69"/>
      <c r="G63" s="69"/>
      <c r="H63" s="69"/>
      <c r="I63" s="70"/>
    </row>
    <row r="64" spans="2:16" ht="10.050000000000001" customHeight="1" x14ac:dyDescent="0.3">
      <c r="B64" s="28"/>
      <c r="C64" s="29"/>
      <c r="D64" s="79" t="str">
        <f>IF(F15=2,"- cunoaște rolul plantelor în supraviețuirea animalelor, dar nu și factorii care influențează acest rol",IF(F15=4,"- nu cunoaște rolul plantelor în supraviețuirea animalelor, dar identifică un factor care influențează acest rol",IF(NOT(ISBLANK(E15)),"- nu cunoaște rolul plantelor în supraviețuirea animalelor și nici factorii care influențează acest rol","")))</f>
        <v/>
      </c>
      <c r="E64" s="69"/>
      <c r="F64" s="69"/>
      <c r="G64" s="69"/>
      <c r="H64" s="69"/>
      <c r="I64" s="70"/>
    </row>
    <row r="65" spans="2:16" ht="10.050000000000001" customHeight="1" x14ac:dyDescent="0.3">
      <c r="B65" s="28"/>
      <c r="C65" s="29"/>
      <c r="D65" s="79" t="str">
        <f>IF(F16=2,"- știe o parte din regulile pe care un turist trebuie să le respecte pentru protejarea mediului",IF(NOT(ISBLANK(E16)),"- nu știe care este comportamentul adecvat al unui turist pentru protejarea mediului",""))</f>
        <v/>
      </c>
      <c r="E65" s="69"/>
      <c r="F65" s="69"/>
      <c r="G65" s="69"/>
      <c r="H65" s="69"/>
      <c r="I65" s="70"/>
    </row>
    <row r="66" spans="2:16" ht="10.050000000000001" customHeight="1" x14ac:dyDescent="0.3">
      <c r="B66" s="28"/>
      <c r="C66" s="29"/>
      <c r="D66" s="79" t="str">
        <f>IF(NOT(ISBLANK(E17)),"- nu are cunoștințe legate de procesele organismelor vii","")</f>
        <v/>
      </c>
      <c r="E66" s="69"/>
      <c r="F66" s="69"/>
      <c r="G66" s="69"/>
      <c r="H66" s="69"/>
      <c r="I66" s="70"/>
    </row>
    <row r="67" spans="2:16" ht="10.050000000000001" customHeight="1" x14ac:dyDescent="0.3">
      <c r="B67" s="28"/>
      <c r="C67" s="29"/>
      <c r="D67" s="80" t="str">
        <f>IF(NOT(ISBLANK(E18)),"- nu recunoaște unități de măsură ale unor mărimi fizice","")</f>
        <v/>
      </c>
      <c r="E67" s="71"/>
      <c r="F67" s="71"/>
      <c r="G67" s="71"/>
      <c r="H67" s="71"/>
      <c r="I67" s="72"/>
      <c r="K67" s="84"/>
      <c r="L67" s="84"/>
      <c r="M67" s="84"/>
      <c r="N67" s="84"/>
      <c r="O67" s="84"/>
      <c r="P67" s="84"/>
    </row>
    <row r="68" spans="2:16" ht="10.050000000000001" customHeight="1" x14ac:dyDescent="0.3">
      <c r="B68" s="28"/>
      <c r="C68" s="29"/>
      <c r="D68" s="80" t="str">
        <f>IF(NOT(ISBLANK(F19)),"- are cunoștințe incomplete ale formulelor mișcării uniforme și/sau nu utilizează adecvat unitățile de măsură",IF(NOT(ISBLANK(E19)),"- nu cunoaște și nu aplică în rezolvarea problemelor formule ale mișcării uniforme și utilizarea adecvată a unităților de măsură",""))</f>
        <v/>
      </c>
      <c r="E68" s="71"/>
      <c r="F68" s="71"/>
      <c r="G68" s="71"/>
      <c r="H68" s="71"/>
      <c r="I68" s="72"/>
      <c r="K68" s="84"/>
      <c r="L68" s="84"/>
      <c r="M68" s="84"/>
      <c r="N68" s="84"/>
      <c r="O68" s="84"/>
      <c r="P68" s="84"/>
    </row>
    <row r="69" spans="2:16" ht="10.050000000000001" customHeight="1" x14ac:dyDescent="0.3">
      <c r="B69" s="28"/>
      <c r="C69" s="29"/>
      <c r="D69" s="80" t="str">
        <f>IF(NOT(ISBLANK(E20)),"- nu folosește corect datele dintr-un grafic ce reprezintă dependența a două mărimi fizice","")</f>
        <v/>
      </c>
      <c r="E69" s="71"/>
      <c r="F69" s="71"/>
      <c r="G69" s="71"/>
      <c r="H69" s="71"/>
      <c r="I69" s="72"/>
      <c r="K69" s="84"/>
      <c r="L69" s="84"/>
      <c r="M69" s="84"/>
      <c r="N69" s="84"/>
      <c r="O69" s="84"/>
      <c r="P69" s="84"/>
    </row>
    <row r="70" spans="2:16" ht="10.050000000000001" customHeight="1" x14ac:dyDescent="0.3">
      <c r="B70" s="28"/>
      <c r="C70" s="29"/>
      <c r="D70" s="80" t="str">
        <f>IF(NOT(ISBLANK(F21)),"- alcătuiește incomplet sau cu erori schema unui circuit electric",IF(NOT(ISBLANK(E21)),"- nu știe să alcătuiască schema unui circuit electric",""))</f>
        <v/>
      </c>
      <c r="E70" s="71"/>
      <c r="F70" s="71"/>
      <c r="G70" s="71"/>
      <c r="H70" s="71"/>
      <c r="I70" s="72"/>
      <c r="K70" s="84"/>
      <c r="L70" s="84"/>
      <c r="M70" s="84"/>
      <c r="N70" s="84"/>
      <c r="O70" s="84"/>
      <c r="P70" s="84"/>
    </row>
    <row r="71" spans="2:16" ht="10.050000000000001" customHeight="1" x14ac:dyDescent="0.3">
      <c r="B71" s="28"/>
      <c r="C71" s="29"/>
      <c r="D71" s="80" t="str">
        <f>IF(NOT(ISBLANK(E22)),"- nuare capacitatea să identifice aplicații ale fenomenelor fizice în situații concrete","")</f>
        <v/>
      </c>
      <c r="E71" s="71"/>
      <c r="F71" s="71"/>
      <c r="G71" s="71"/>
      <c r="H71" s="71"/>
      <c r="I71" s="72"/>
      <c r="K71" s="84"/>
      <c r="L71" s="84"/>
      <c r="M71" s="84"/>
      <c r="N71" s="84"/>
      <c r="O71" s="84"/>
      <c r="P71" s="84"/>
    </row>
    <row r="72" spans="2:16" ht="10.050000000000001" customHeight="1" x14ac:dyDescent="0.3">
      <c r="B72" s="28"/>
      <c r="C72" s="29"/>
      <c r="D72" s="80" t="str">
        <f>IF(NOT(ISBLANK(E23)),"- nu alege în mod adecvat forma de organizare a datelor","")</f>
        <v/>
      </c>
      <c r="E72" s="71"/>
      <c r="F72" s="71"/>
      <c r="G72" s="71"/>
      <c r="H72" s="71"/>
      <c r="I72" s="72"/>
      <c r="K72" s="84"/>
      <c r="L72" s="84"/>
      <c r="M72" s="84"/>
      <c r="N72" s="84"/>
      <c r="O72" s="84"/>
      <c r="P72" s="84"/>
    </row>
    <row r="73" spans="2:16" ht="10.050000000000001" customHeight="1" x14ac:dyDescent="0.3">
      <c r="B73" s="28"/>
      <c r="C73" s="29"/>
      <c r="D73" s="75" t="str">
        <f>IF(NOT(ISBLANK(E24)),"- nu extrage date dintr-un tabel sau nu efectuează corect operația cerută","")</f>
        <v/>
      </c>
      <c r="E73" s="73"/>
      <c r="F73" s="73"/>
      <c r="G73" s="73"/>
      <c r="H73" s="73"/>
      <c r="I73" s="74"/>
    </row>
    <row r="74" spans="2:16" ht="10.050000000000001" customHeight="1" x14ac:dyDescent="0.3">
      <c r="B74" s="28"/>
      <c r="C74" s="29"/>
      <c r="D74" s="75" t="str">
        <f>IF(OR(AND(NOT(ISBLANK(E25)),NOT(ISBLANK(G29))),AND(NOT(ISBLANK(E29)),NOT(ISBLANK(G25)))),"- efectuează corect calcule în care intervin procente, dar nu în toate situațiile date",IF(AND(NOT(ISBLANK(E29)),NOT(ISBLANK(E25))),"- nu are deprinderea de a efectua calcule în care intervin procente",""))</f>
        <v/>
      </c>
      <c r="E74" s="73"/>
      <c r="F74" s="73"/>
      <c r="G74" s="73"/>
      <c r="H74" s="73"/>
      <c r="I74" s="74"/>
    </row>
    <row r="75" spans="2:16" ht="10.050000000000001" customHeight="1" x14ac:dyDescent="0.3">
      <c r="B75" s="28"/>
      <c r="C75" s="29"/>
      <c r="D75" s="75" t="str">
        <f>IF(NOT(ISBLANK(E26)),"- nu poate calcula lungimi de segmente cu ajutorul proprietăților unor configurații geometrice","")</f>
        <v/>
      </c>
      <c r="E75" s="73"/>
      <c r="F75" s="73"/>
      <c r="G75" s="73"/>
      <c r="H75" s="73"/>
      <c r="I75" s="74"/>
    </row>
    <row r="76" spans="2:16" ht="10.050000000000001" customHeight="1" x14ac:dyDescent="0.3">
      <c r="B76" s="28"/>
      <c r="C76" s="29"/>
      <c r="D76" s="75" t="str">
        <f>IF(NOT(ISBLANK(F27)),"- raționează și redactează incomplet rezolvarea cerințelor complexe ale problemelor de geometrie",IF(NOT(ISBLANK(E27)),"- nu poate rezolva cerințe complexe ale problemelor de geometrie",""))</f>
        <v/>
      </c>
      <c r="E76" s="81"/>
      <c r="F76" s="81"/>
      <c r="G76" s="81"/>
      <c r="H76" s="81"/>
      <c r="I76" s="74"/>
    </row>
    <row r="77" spans="2:16" ht="10.050000000000001" customHeight="1" x14ac:dyDescent="0.3">
      <c r="B77" s="28"/>
      <c r="C77" s="29"/>
      <c r="D77" s="75" t="str">
        <f>IF(NOT(ISBLANK(F28)),"- efectuează parțial corect sau incomplet calcule complexe cu fracții și procente dintr-un număr, în situații concrete",IF(NOT(ISBLANK(E28)),"- nu poate efectua calcule complexe cu fracții și procente dintr-un număr, în situații concrete",""))</f>
        <v/>
      </c>
      <c r="E77" s="81"/>
      <c r="F77" s="81"/>
      <c r="G77" s="81"/>
      <c r="H77" s="81"/>
      <c r="I77" s="74"/>
    </row>
    <row r="78" spans="2:16" ht="10.050000000000001" customHeight="1" x14ac:dyDescent="0.3">
      <c r="B78" s="28"/>
      <c r="C78" s="29"/>
      <c r="D78" s="75" t="str">
        <f>IF(NOT(ISBLANK(E30)),"- nu aplică în situații concrete cunoștințe de geometrie","")</f>
        <v/>
      </c>
      <c r="E78" s="81"/>
      <c r="F78" s="81"/>
      <c r="G78" s="81"/>
      <c r="H78" s="81"/>
      <c r="I78" s="74"/>
    </row>
    <row r="79" spans="2:16" ht="10.050000000000001" customHeight="1" x14ac:dyDescent="0.3">
      <c r="B79" s="30"/>
      <c r="C79" s="31"/>
      <c r="D79" s="82" t="str">
        <f>IF(NOT(ISBLANK(E31)),"- nu poate determina o necunoscută prin metode aritmetice sau algebrice","")</f>
        <v/>
      </c>
      <c r="E79" s="76"/>
      <c r="F79" s="76"/>
      <c r="G79" s="76"/>
      <c r="H79" s="76"/>
      <c r="I79" s="77"/>
    </row>
    <row r="80" spans="2:16" ht="7.2" customHeight="1" x14ac:dyDescent="0.3"/>
    <row r="81" spans="2:9" x14ac:dyDescent="0.3">
      <c r="B81" s="22" t="str">
        <f>B33</f>
        <v>Data 28.05.2026</v>
      </c>
      <c r="C81" s="22"/>
      <c r="H81" s="22" t="str">
        <f>H33</f>
        <v>Semnătura</v>
      </c>
      <c r="I81" s="22"/>
    </row>
  </sheetData>
  <mergeCells count="69">
    <mergeCell ref="H18:I23"/>
    <mergeCell ref="H24:I31"/>
    <mergeCell ref="D57:I57"/>
    <mergeCell ref="H81:I81"/>
    <mergeCell ref="B81:C81"/>
    <mergeCell ref="B18:C23"/>
    <mergeCell ref="D58:I58"/>
    <mergeCell ref="D59:I59"/>
    <mergeCell ref="D76:I76"/>
    <mergeCell ref="D77:I77"/>
    <mergeCell ref="D78:I78"/>
    <mergeCell ref="B4:I4"/>
    <mergeCell ref="B35:I35"/>
    <mergeCell ref="B1:I1"/>
    <mergeCell ref="B2:I2"/>
    <mergeCell ref="B36:I36"/>
    <mergeCell ref="B3:I3"/>
    <mergeCell ref="B24:C31"/>
    <mergeCell ref="D10:D11"/>
    <mergeCell ref="B10:C11"/>
    <mergeCell ref="B12:C17"/>
    <mergeCell ref="E10:G10"/>
    <mergeCell ref="H10:I11"/>
    <mergeCell ref="H12:I17"/>
    <mergeCell ref="B61:C79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D74:I74"/>
    <mergeCell ref="D75:I75"/>
    <mergeCell ref="D79:I79"/>
    <mergeCell ref="D68:I68"/>
    <mergeCell ref="D69:I69"/>
    <mergeCell ref="D70:I70"/>
    <mergeCell ref="D71:I71"/>
    <mergeCell ref="D72:I72"/>
    <mergeCell ref="B7:E7"/>
    <mergeCell ref="F7:I7"/>
    <mergeCell ref="B8:G8"/>
    <mergeCell ref="H8:I8"/>
    <mergeCell ref="D73:I73"/>
    <mergeCell ref="D63:I63"/>
    <mergeCell ref="D64:I64"/>
    <mergeCell ref="D65:I65"/>
    <mergeCell ref="D66:I66"/>
    <mergeCell ref="D67:I67"/>
    <mergeCell ref="D56:I56"/>
    <mergeCell ref="D60:I60"/>
    <mergeCell ref="D61:I61"/>
    <mergeCell ref="D62:I62"/>
    <mergeCell ref="B42:C60"/>
    <mergeCell ref="B39:E39"/>
    <mergeCell ref="F39:I39"/>
    <mergeCell ref="B40:G40"/>
    <mergeCell ref="H40:I40"/>
    <mergeCell ref="B33:C33"/>
    <mergeCell ref="H33:I33"/>
    <mergeCell ref="B37:I37"/>
  </mergeCells>
  <hyperlinks>
    <hyperlink ref="B1:I1" r:id="rId1" display="Instrucțiuni de completare : heiprofu.ro" xr:uid="{5D0DB801-926E-454C-861E-891EFAC861AC}"/>
  </hyperlinks>
  <pageMargins left="0.7" right="0.7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 Profu</dc:creator>
  <cp:lastModifiedBy>Profu'</cp:lastModifiedBy>
  <cp:lastPrinted>2026-05-28T08:31:47Z</cp:lastPrinted>
  <dcterms:created xsi:type="dcterms:W3CDTF">2021-05-14T03:45:05Z</dcterms:created>
  <dcterms:modified xsi:type="dcterms:W3CDTF">2026-05-28T08:31:50Z</dcterms:modified>
</cp:coreProperties>
</file>